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calcul" sheetId="1" r:id="rId1"/>
  </sheets>
  <definedNames/>
  <calcPr fullCalcOnLoad="1"/>
</workbook>
</file>

<file path=xl/sharedStrings.xml><?xml version="1.0" encoding="utf-8"?>
<sst xmlns="http://schemas.openxmlformats.org/spreadsheetml/2006/main" count="90" uniqueCount="78">
  <si>
    <t>nombre de pièces</t>
  </si>
  <si>
    <t>nombre de cordons par pièce</t>
  </si>
  <si>
    <t>longueur de fil utilisée (m)</t>
  </si>
  <si>
    <t>vitesse moyenne de fil (m/min)</t>
  </si>
  <si>
    <t>quantité de gaz utilisée (L)</t>
  </si>
  <si>
    <r>
      <t xml:space="preserve">vitesse moyenne de soudage </t>
    </r>
    <r>
      <rPr>
        <u val="single"/>
        <sz val="10"/>
        <rFont val="Arial"/>
        <family val="2"/>
      </rPr>
      <t>(mm/s)</t>
    </r>
  </si>
  <si>
    <r>
      <t xml:space="preserve">vitesse moyenne de soudage </t>
    </r>
    <r>
      <rPr>
        <u val="single"/>
        <sz val="10"/>
        <rFont val="Arial"/>
        <family val="2"/>
      </rPr>
      <t>(m/min)</t>
    </r>
  </si>
  <si>
    <t>selon unité de vitesse de soudage</t>
  </si>
  <si>
    <t>bouteille prise en compte : B50 soit 11 600 L</t>
  </si>
  <si>
    <t>débit gaz (L/min)</t>
  </si>
  <si>
    <t>prégaz + postgaz par cordon (s)</t>
  </si>
  <si>
    <t>renseigner les cellules de droite ou de gauche selon les unités de vitesse de soudage</t>
  </si>
  <si>
    <t>longueur moyenne d'un cordon (mm)</t>
  </si>
  <si>
    <t>M21</t>
  </si>
  <si>
    <t>M12</t>
  </si>
  <si>
    <t>Acier 10/10mm</t>
  </si>
  <si>
    <t>Acier 12/10mm</t>
  </si>
  <si>
    <t>Alu 16/10mm</t>
  </si>
  <si>
    <t>Alu 12/10mm</t>
  </si>
  <si>
    <t>Acier  8/10mm</t>
  </si>
  <si>
    <t>Inox 8/10 mm</t>
  </si>
  <si>
    <t>Inox 10/10 mm</t>
  </si>
  <si>
    <t>Acier bobine de 15kg dia. 10/10 mm</t>
  </si>
  <si>
    <t>Acier bobine de 15kg dia.  8/10 mm</t>
  </si>
  <si>
    <t>Acier bobine de 15kg dia. 16/10 mm</t>
  </si>
  <si>
    <t>Alu bobine de 6kg dia. 12/10 mm</t>
  </si>
  <si>
    <t>Alu bobine de 6kg dia. 16/10 mm</t>
  </si>
  <si>
    <t>Inox bobine de 15kg dia.  8/10 mm</t>
  </si>
  <si>
    <t>Inox bobine de 15kg dia.  10/10 mm</t>
  </si>
  <si>
    <t>nombre de bouteilles de gaz nécessaires :</t>
  </si>
  <si>
    <t>Cout 1 kg fil alu dia. 12/10 mm ER5356</t>
  </si>
  <si>
    <t>Cout 1 kg fil alu dia. 16/10 mm ER5356</t>
  </si>
  <si>
    <t>Cout 1 kg fil inox dia. 8/10 mm ER309LSi</t>
  </si>
  <si>
    <t>Cout 1 kg fil inox dia. 10/10 mm ER309LSi</t>
  </si>
  <si>
    <t>Cout 1 kg fil acier dia. 8/10 mm ER70S6</t>
  </si>
  <si>
    <t>Vous pouvez changer les prix ci-contre , le calcul prendra en charge vos modifications</t>
  </si>
  <si>
    <t>Nombre de bobine de fil nécessaires</t>
  </si>
  <si>
    <t>Kg fil acier dia.8/10 mm</t>
  </si>
  <si>
    <t>Kg fil acier dia.10/10 mm</t>
  </si>
  <si>
    <t>Kg fil alu dia.12/10 mm</t>
  </si>
  <si>
    <t>Kg fil alu dia.16/10 mm</t>
  </si>
  <si>
    <t>Kg fil inox dia.8/10 mm</t>
  </si>
  <si>
    <t>Kg fil inox dia.10/10 mm</t>
  </si>
  <si>
    <t>Kg fil acier dia.12/10 mm</t>
  </si>
  <si>
    <t>1m = 6.12gr</t>
  </si>
  <si>
    <t>Cout 1 kg fil acier dia. 10/10 mm ER70S6</t>
  </si>
  <si>
    <t>Cout 1 kg fil acier dia. 12/10 mm ER70S6</t>
  </si>
  <si>
    <t>Cout 1 m3 de M21( 80%Ar+20%CO²)</t>
  </si>
  <si>
    <t>Poids de fil utilisé</t>
  </si>
  <si>
    <t>Coût du fil nécessaire</t>
  </si>
  <si>
    <t>Cout du gaz nécessaire</t>
  </si>
  <si>
    <t>Coût des produits consommables</t>
  </si>
  <si>
    <t>Cout 1 m3 de C1   CO²  (1kg CO² = 0.53M3 )</t>
  </si>
  <si>
    <t>COUT D'UN KG DE METAL DEPOSE</t>
  </si>
  <si>
    <t>Coût Main d'œuvre €/heure</t>
  </si>
  <si>
    <t>Coût des produits au Kg + coût MO au Kg</t>
  </si>
  <si>
    <t>Coût des produits en €/kg = (coût du fil nécessaire + coût du gaz nécessaire) / poids du fil utilisé</t>
  </si>
  <si>
    <t>Coût MO au Kg en €/kg = (MO totale réalisation pièce ( Mo en €/h x temps totale réalisation pièce )  x facteur de marche ) / poids de fil utilisé</t>
  </si>
  <si>
    <t>Cout 1 m3 de I1 Argon</t>
  </si>
  <si>
    <t>C1 - CO²</t>
  </si>
  <si>
    <t>I1 - Argon</t>
  </si>
  <si>
    <t xml:space="preserve">AFFAIRE : </t>
  </si>
  <si>
    <t>N° DE FEUILLE :</t>
  </si>
  <si>
    <t xml:space="preserve">N° PLAN :           </t>
  </si>
  <si>
    <t>DATE:</t>
  </si>
  <si>
    <t>Facteur de marche  = (temps d'arc en mn / temps total réalisation de la pièce en mn)</t>
  </si>
  <si>
    <t>FEUILLE DE CALCUL DES CONSOMMATIONS DE GAZ ET DE FIL POUR LES PROCEDES MIG / MAG - TIG - LASER</t>
  </si>
  <si>
    <t>Cout 1 m3 de M12 ( 97,5%Ar + 2,5%CO²)</t>
  </si>
  <si>
    <r>
      <t>Mot de passe pour protection :</t>
    </r>
    <r>
      <rPr>
        <b/>
        <sz val="10"/>
        <rFont val="Arial"/>
        <family val="2"/>
      </rPr>
      <t xml:space="preserve"> welding</t>
    </r>
  </si>
  <si>
    <t>1m = 5.20gr</t>
  </si>
  <si>
    <t>MODE D'EMPLOI :</t>
  </si>
  <si>
    <r>
      <t xml:space="preserve">2°) renseignez avec vos coûts d'achat, pour les fils et les gaz, le tableau en bas à gauche indiqué par </t>
    </r>
    <r>
      <rPr>
        <b/>
        <sz val="12"/>
        <color indexed="10"/>
        <rFont val="Arial"/>
        <family val="2"/>
      </rPr>
      <t>une flèche rouge</t>
    </r>
  </si>
  <si>
    <r>
      <t xml:space="preserve">3°) remplissez le tableau ci-dessous indiqué par </t>
    </r>
    <r>
      <rPr>
        <b/>
        <sz val="12"/>
        <color indexed="50"/>
        <rFont val="Arial"/>
        <family val="2"/>
      </rPr>
      <t>une flèche verte</t>
    </r>
  </si>
  <si>
    <t>1°) Bien prêter attention au type de produit d'apport, de son diamètre et au gaz que vous utilisez !!</t>
  </si>
  <si>
    <t>1m = 3.92gr</t>
  </si>
  <si>
    <t>1m = 8.82gr</t>
  </si>
  <si>
    <t>1m = 3.05gr</t>
  </si>
  <si>
    <r>
      <t>4°) observez le coût de vos produits consommables utilisés dans le tableau indiqué par</t>
    </r>
    <r>
      <rPr>
        <b/>
        <sz val="12"/>
        <color indexed="48"/>
        <rFont val="Arial"/>
        <family val="2"/>
      </rPr>
      <t xml:space="preserve"> la flèche bleue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</si>
</sst>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&quot; kg&quot;"/>
    <numFmt numFmtId="166" formatCode="#,##0.00\ &quot;€&quot;"/>
    <numFmt numFmtId="167" formatCode="0.00&quot; €/m3&quot;"/>
    <numFmt numFmtId="168" formatCode="0.00&quot; €/kg&quot;"/>
    <numFmt numFmtId="169" formatCode="#,##0.00\ _€"/>
    <numFmt numFmtId="170" formatCode="0&quot; bobine(s)&quot;"/>
    <numFmt numFmtId="171" formatCode="0.00&quot; €&quot;"/>
    <numFmt numFmtId="172" formatCode="#,##0.00&quot;kg&quot;"/>
    <numFmt numFmtId="173" formatCode="#,##0.00,&quot;kg&quot;"/>
    <numFmt numFmtId="174" formatCode="0.00,&quot;kg&quot;"/>
    <numFmt numFmtId="175" formatCode="0.00,&quot;€/h&quot;"/>
    <numFmt numFmtId="176" formatCode="\1.00,&quot;€/h&quot;"/>
    <numFmt numFmtId="177" formatCode="\ &quot;€/h&quot;"/>
  </numFmts>
  <fonts count="16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48"/>
      <name val="Arial"/>
      <family val="2"/>
    </font>
    <font>
      <b/>
      <sz val="12"/>
      <color indexed="5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1" fillId="2" borderId="7" xfId="0" applyFont="1" applyFill="1" applyBorder="1" applyAlignment="1">
      <alignment horizontal="center"/>
    </xf>
    <xf numFmtId="165" fontId="8" fillId="3" borderId="18" xfId="0" applyNumberFormat="1" applyFont="1" applyFill="1" applyBorder="1" applyAlignment="1">
      <alignment horizontal="center" vertical="center" shrinkToFit="1"/>
    </xf>
    <xf numFmtId="172" fontId="8" fillId="4" borderId="23" xfId="0" applyNumberFormat="1" applyFont="1" applyFill="1" applyBorder="1" applyAlignment="1" applyProtection="1">
      <alignment horizontal="center" vertical="center" shrinkToFit="1"/>
      <protection locked="0"/>
    </xf>
    <xf numFmtId="167" fontId="1" fillId="5" borderId="7" xfId="0" applyNumberFormat="1" applyFont="1" applyFill="1" applyBorder="1" applyAlignment="1">
      <alignment horizontal="center"/>
    </xf>
    <xf numFmtId="168" fontId="1" fillId="2" borderId="7" xfId="0" applyNumberFormat="1" applyFont="1" applyFill="1" applyBorder="1" applyAlignment="1">
      <alignment horizontal="center"/>
    </xf>
    <xf numFmtId="170" fontId="1" fillId="6" borderId="7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170" fontId="1" fillId="4" borderId="7" xfId="0" applyNumberFormat="1" applyFont="1" applyFill="1" applyBorder="1" applyAlignment="1">
      <alignment horizontal="center"/>
    </xf>
    <xf numFmtId="170" fontId="1" fillId="3" borderId="7" xfId="0" applyNumberFormat="1" applyFont="1" applyFill="1" applyBorder="1" applyAlignment="1">
      <alignment horizontal="center"/>
    </xf>
    <xf numFmtId="165" fontId="7" fillId="2" borderId="24" xfId="0" applyNumberFormat="1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Fill="1" applyBorder="1" applyAlignment="1">
      <alignment wrapText="1" shrinkToFit="1"/>
    </xf>
    <xf numFmtId="171" fontId="1" fillId="5" borderId="28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1" fontId="1" fillId="2" borderId="7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71" fontId="1" fillId="3" borderId="7" xfId="0" applyNumberFormat="1" applyFont="1" applyFill="1" applyBorder="1" applyAlignment="1">
      <alignment horizontal="center"/>
    </xf>
    <xf numFmtId="167" fontId="1" fillId="5" borderId="21" xfId="0" applyNumberFormat="1" applyFont="1" applyFill="1" applyBorder="1" applyAlignment="1">
      <alignment horizontal="center"/>
    </xf>
    <xf numFmtId="167" fontId="10" fillId="5" borderId="7" xfId="0" applyNumberFormat="1" applyFont="1" applyFill="1" applyBorder="1" applyAlignment="1">
      <alignment horizontal="center"/>
    </xf>
    <xf numFmtId="167" fontId="10" fillId="5" borderId="22" xfId="0" applyNumberFormat="1" applyFont="1" applyFill="1" applyBorder="1" applyAlignment="1">
      <alignment horizontal="center"/>
    </xf>
    <xf numFmtId="168" fontId="9" fillId="2" borderId="7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22" xfId="0" applyNumberFormat="1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8" fontId="1" fillId="3" borderId="22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" fillId="7" borderId="7" xfId="0" applyNumberFormat="1" applyFont="1" applyFill="1" applyBorder="1" applyAlignment="1">
      <alignment horizontal="center"/>
    </xf>
    <xf numFmtId="172" fontId="8" fillId="4" borderId="18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11" fillId="8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2" fillId="5" borderId="23" xfId="0" applyFont="1" applyFill="1" applyBorder="1" applyAlignment="1">
      <alignment horizontal="center"/>
    </xf>
    <xf numFmtId="0" fontId="13" fillId="5" borderId="29" xfId="0" applyFont="1" applyFill="1" applyBorder="1" applyAlignment="1">
      <alignment horizontal="center"/>
    </xf>
    <xf numFmtId="0" fontId="13" fillId="5" borderId="28" xfId="0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2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0" fillId="4" borderId="20" xfId="0" applyFill="1" applyBorder="1" applyAlignment="1">
      <alignment wrapText="1" shrinkToFit="1"/>
    </xf>
    <xf numFmtId="0" fontId="0" fillId="4" borderId="21" xfId="0" applyFill="1" applyBorder="1" applyAlignment="1">
      <alignment wrapText="1" shrinkToFit="1"/>
    </xf>
    <xf numFmtId="0" fontId="0" fillId="4" borderId="22" xfId="0" applyFill="1" applyBorder="1" applyAlignment="1">
      <alignment wrapText="1" shrinkToFi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6" borderId="23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textRotation="90"/>
    </xf>
    <xf numFmtId="0" fontId="1" fillId="6" borderId="23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  <xf numFmtId="0" fontId="11" fillId="0" borderId="18" xfId="0" applyFont="1" applyBorder="1" applyAlignment="1">
      <alignment horizontal="left"/>
    </xf>
    <xf numFmtId="0" fontId="11" fillId="0" borderId="33" xfId="0" applyFont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1" fillId="7" borderId="23" xfId="0" applyFont="1" applyFill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1" fillId="4" borderId="28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49</xdr:row>
      <xdr:rowOff>66675</xdr:rowOff>
    </xdr:from>
    <xdr:to>
      <xdr:col>3</xdr:col>
      <xdr:colOff>0</xdr:colOff>
      <xdr:row>49</xdr:row>
      <xdr:rowOff>66675</xdr:rowOff>
    </xdr:to>
    <xdr:sp>
      <xdr:nvSpPr>
        <xdr:cNvPr id="1" name="Line 2"/>
        <xdr:cNvSpPr>
          <a:spLocks/>
        </xdr:cNvSpPr>
      </xdr:nvSpPr>
      <xdr:spPr>
        <a:xfrm flipH="1">
          <a:off x="3552825" y="107537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257175</xdr:colOff>
      <xdr:row>49</xdr:row>
      <xdr:rowOff>66675</xdr:rowOff>
    </xdr:from>
    <xdr:to>
      <xdr:col>2</xdr:col>
      <xdr:colOff>257175</xdr:colOff>
      <xdr:row>61</xdr:row>
      <xdr:rowOff>9525</xdr:rowOff>
    </xdr:to>
    <xdr:sp>
      <xdr:nvSpPr>
        <xdr:cNvPr id="2" name="Line 3"/>
        <xdr:cNvSpPr>
          <a:spLocks/>
        </xdr:cNvSpPr>
      </xdr:nvSpPr>
      <xdr:spPr>
        <a:xfrm>
          <a:off x="3771900" y="1075372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76200</xdr:rowOff>
    </xdr:from>
    <xdr:to>
      <xdr:col>2</xdr:col>
      <xdr:colOff>257175</xdr:colOff>
      <xdr:row>54</xdr:row>
      <xdr:rowOff>76200</xdr:rowOff>
    </xdr:to>
    <xdr:sp>
      <xdr:nvSpPr>
        <xdr:cNvPr id="3" name="Line 4"/>
        <xdr:cNvSpPr>
          <a:spLocks/>
        </xdr:cNvSpPr>
      </xdr:nvSpPr>
      <xdr:spPr>
        <a:xfrm flipH="1">
          <a:off x="3543300" y="116205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61</xdr:row>
      <xdr:rowOff>0</xdr:rowOff>
    </xdr:from>
    <xdr:to>
      <xdr:col>2</xdr:col>
      <xdr:colOff>257175</xdr:colOff>
      <xdr:row>61</xdr:row>
      <xdr:rowOff>0</xdr:rowOff>
    </xdr:to>
    <xdr:sp>
      <xdr:nvSpPr>
        <xdr:cNvPr id="4" name="Line 5"/>
        <xdr:cNvSpPr>
          <a:spLocks/>
        </xdr:cNvSpPr>
      </xdr:nvSpPr>
      <xdr:spPr>
        <a:xfrm flipH="1">
          <a:off x="3571875" y="127444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23</xdr:row>
      <xdr:rowOff>123825</xdr:rowOff>
    </xdr:from>
    <xdr:to>
      <xdr:col>5</xdr:col>
      <xdr:colOff>714375</xdr:colOff>
      <xdr:row>23</xdr:row>
      <xdr:rowOff>123825</xdr:rowOff>
    </xdr:to>
    <xdr:sp>
      <xdr:nvSpPr>
        <xdr:cNvPr id="5" name="Line 6"/>
        <xdr:cNvSpPr>
          <a:spLocks/>
        </xdr:cNvSpPr>
      </xdr:nvSpPr>
      <xdr:spPr>
        <a:xfrm>
          <a:off x="7372350" y="59150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30</xdr:row>
      <xdr:rowOff>0</xdr:rowOff>
    </xdr:from>
    <xdr:to>
      <xdr:col>4</xdr:col>
      <xdr:colOff>85725</xdr:colOff>
      <xdr:row>30</xdr:row>
      <xdr:rowOff>171450</xdr:rowOff>
    </xdr:to>
    <xdr:sp>
      <xdr:nvSpPr>
        <xdr:cNvPr id="6" name="Line 7"/>
        <xdr:cNvSpPr>
          <a:spLocks/>
        </xdr:cNvSpPr>
      </xdr:nvSpPr>
      <xdr:spPr>
        <a:xfrm>
          <a:off x="6391275" y="73533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56</xdr:row>
      <xdr:rowOff>85725</xdr:rowOff>
    </xdr:from>
    <xdr:to>
      <xdr:col>3</xdr:col>
      <xdr:colOff>1666875</xdr:colOff>
      <xdr:row>56</xdr:row>
      <xdr:rowOff>85725</xdr:rowOff>
    </xdr:to>
    <xdr:sp>
      <xdr:nvSpPr>
        <xdr:cNvPr id="7" name="Line 8"/>
        <xdr:cNvSpPr>
          <a:spLocks/>
        </xdr:cNvSpPr>
      </xdr:nvSpPr>
      <xdr:spPr>
        <a:xfrm flipH="1" flipV="1">
          <a:off x="3524250" y="11972925"/>
          <a:ext cx="2076450" cy="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12</xdr:row>
      <xdr:rowOff>85725</xdr:rowOff>
    </xdr:from>
    <xdr:to>
      <xdr:col>4</xdr:col>
      <xdr:colOff>514350</xdr:colOff>
      <xdr:row>14</xdr:row>
      <xdr:rowOff>161925</xdr:rowOff>
    </xdr:to>
    <xdr:sp>
      <xdr:nvSpPr>
        <xdr:cNvPr id="8" name="Line 9"/>
        <xdr:cNvSpPr>
          <a:spLocks/>
        </xdr:cNvSpPr>
      </xdr:nvSpPr>
      <xdr:spPr>
        <a:xfrm>
          <a:off x="6819900" y="3429000"/>
          <a:ext cx="0" cy="504825"/>
        </a:xfrm>
        <a:prstGeom prst="line">
          <a:avLst/>
        </a:prstGeom>
        <a:noFill/>
        <a:ln w="38100" cmpd="sng">
          <a:solidFill>
            <a:srgbClr val="99CC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26</xdr:row>
      <xdr:rowOff>85725</xdr:rowOff>
    </xdr:from>
    <xdr:to>
      <xdr:col>1</xdr:col>
      <xdr:colOff>533400</xdr:colOff>
      <xdr:row>29</xdr:row>
      <xdr:rowOff>0</xdr:rowOff>
    </xdr:to>
    <xdr:sp>
      <xdr:nvSpPr>
        <xdr:cNvPr id="9" name="Line 10"/>
        <xdr:cNvSpPr>
          <a:spLocks/>
        </xdr:cNvSpPr>
      </xdr:nvSpPr>
      <xdr:spPr>
        <a:xfrm>
          <a:off x="3009900" y="6562725"/>
          <a:ext cx="0" cy="600075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39</xdr:row>
      <xdr:rowOff>85725</xdr:rowOff>
    </xdr:from>
    <xdr:to>
      <xdr:col>2</xdr:col>
      <xdr:colOff>390525</xdr:colOff>
      <xdr:row>39</xdr:row>
      <xdr:rowOff>85725</xdr:rowOff>
    </xdr:to>
    <xdr:sp>
      <xdr:nvSpPr>
        <xdr:cNvPr id="10" name="Line 11"/>
        <xdr:cNvSpPr>
          <a:spLocks/>
        </xdr:cNvSpPr>
      </xdr:nvSpPr>
      <xdr:spPr>
        <a:xfrm>
          <a:off x="3514725" y="9067800"/>
          <a:ext cx="390525" cy="0"/>
        </a:xfrm>
        <a:prstGeom prst="line">
          <a:avLst/>
        </a:prstGeom>
        <a:noFill/>
        <a:ln w="38100" cmpd="sng">
          <a:solidFill>
            <a:srgbClr val="33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4"/>
  <sheetViews>
    <sheetView tabSelected="1" zoomScale="70" zoomScaleNormal="70" workbookViewId="0" topLeftCell="A1">
      <selection activeCell="H47" sqref="H47"/>
    </sheetView>
  </sheetViews>
  <sheetFormatPr defaultColWidth="11.421875" defaultRowHeight="12.75"/>
  <cols>
    <col min="1" max="1" width="37.140625" style="0" customWidth="1"/>
    <col min="2" max="2" width="15.57421875" style="0" customWidth="1"/>
    <col min="3" max="3" width="6.28125" style="0" customWidth="1"/>
    <col min="4" max="4" width="35.57421875" style="0" customWidth="1"/>
    <col min="5" max="5" width="15.140625" style="0" customWidth="1"/>
    <col min="9" max="9" width="15.421875" style="0" customWidth="1"/>
    <col min="14" max="15" width="1.421875" style="0" customWidth="1"/>
    <col min="16" max="16" width="1.28515625" style="0" customWidth="1"/>
    <col min="17" max="17" width="11.140625" style="0" customWidth="1"/>
    <col min="18" max="18" width="9.28125" style="0" customWidth="1"/>
    <col min="19" max="19" width="9.140625" style="0" customWidth="1"/>
  </cols>
  <sheetData>
    <row r="1" ht="32.25" customHeight="1"/>
    <row r="2" spans="1:5" ht="20.25" customHeight="1" thickBot="1">
      <c r="A2" s="1"/>
      <c r="B2" s="5"/>
      <c r="C2" s="1"/>
      <c r="D2" s="1"/>
      <c r="E2" s="1"/>
    </row>
    <row r="3" spans="1:10" ht="24.75" customHeight="1" thickBot="1">
      <c r="A3" s="70" t="s">
        <v>66</v>
      </c>
      <c r="B3" s="71"/>
      <c r="C3" s="71"/>
      <c r="D3" s="71"/>
      <c r="E3" s="71"/>
      <c r="F3" s="71"/>
      <c r="G3" s="71"/>
      <c r="H3" s="71"/>
      <c r="I3" s="71"/>
      <c r="J3" s="72"/>
    </row>
    <row r="4" spans="1:10" ht="17.25" customHeight="1">
      <c r="A4" s="65"/>
      <c r="B4" s="66"/>
      <c r="C4" s="66"/>
      <c r="D4" s="66"/>
      <c r="E4" s="66"/>
      <c r="F4" s="66"/>
      <c r="G4" s="66"/>
      <c r="H4" s="66"/>
      <c r="I4" s="66"/>
      <c r="J4" s="66"/>
    </row>
    <row r="5" ht="23.25" customHeight="1">
      <c r="A5" s="64" t="s">
        <v>70</v>
      </c>
    </row>
    <row r="6" spans="1:10" ht="21.75" customHeight="1">
      <c r="A6" s="69" t="s">
        <v>73</v>
      </c>
      <c r="B6" s="69"/>
      <c r="C6" s="69"/>
      <c r="D6" s="69"/>
      <c r="E6" s="69"/>
      <c r="F6" s="69"/>
      <c r="G6" s="68"/>
      <c r="H6" s="68"/>
      <c r="I6" s="68"/>
      <c r="J6" s="60"/>
    </row>
    <row r="7" spans="1:10" ht="21.75" customHeight="1">
      <c r="A7" s="69" t="s">
        <v>71</v>
      </c>
      <c r="B7" s="69"/>
      <c r="C7" s="69"/>
      <c r="D7" s="69"/>
      <c r="E7" s="69"/>
      <c r="F7" s="69"/>
      <c r="G7" s="69"/>
      <c r="H7" s="69"/>
      <c r="I7" s="69"/>
      <c r="J7" s="60"/>
    </row>
    <row r="8" spans="1:10" ht="21.75" customHeight="1">
      <c r="A8" s="69" t="s">
        <v>72</v>
      </c>
      <c r="B8" s="69"/>
      <c r="C8" s="69"/>
      <c r="D8" s="69"/>
      <c r="E8" s="69"/>
      <c r="F8" s="67"/>
      <c r="G8" s="67"/>
      <c r="H8" s="67"/>
      <c r="I8" s="67"/>
      <c r="J8" s="60"/>
    </row>
    <row r="9" spans="1:10" ht="21.75" customHeight="1">
      <c r="A9" s="67" t="s">
        <v>77</v>
      </c>
      <c r="B9" s="67"/>
      <c r="C9" s="67"/>
      <c r="D9" s="67"/>
      <c r="E9" s="67"/>
      <c r="F9" s="67"/>
      <c r="G9" s="67"/>
      <c r="H9" s="67"/>
      <c r="I9" s="67"/>
      <c r="J9" s="60"/>
    </row>
    <row r="10" spans="1:10" ht="17.25" customHeight="1" thickBot="1">
      <c r="A10" s="60"/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9.5" customHeight="1" thickBot="1">
      <c r="A11" s="73" t="s">
        <v>61</v>
      </c>
      <c r="B11" s="74"/>
      <c r="C11" s="60"/>
      <c r="D11" s="75" t="s">
        <v>63</v>
      </c>
      <c r="E11" s="76"/>
      <c r="F11" s="77"/>
      <c r="G11" s="60"/>
      <c r="H11" s="73" t="s">
        <v>64</v>
      </c>
      <c r="I11" s="98"/>
      <c r="J11" s="74"/>
    </row>
    <row r="12" spans="1:10" ht="21.75" customHeight="1" thickBot="1">
      <c r="A12" s="60"/>
      <c r="B12" s="60"/>
      <c r="C12" s="60"/>
      <c r="D12" s="95" t="s">
        <v>62</v>
      </c>
      <c r="E12" s="96"/>
      <c r="F12" s="97"/>
      <c r="G12" s="60"/>
      <c r="H12" s="60"/>
      <c r="I12" s="60"/>
      <c r="J12" s="60"/>
    </row>
    <row r="13" spans="1:5" ht="18" customHeight="1">
      <c r="A13" s="10"/>
      <c r="B13" s="10"/>
      <c r="C13" s="10"/>
      <c r="D13" s="10"/>
      <c r="E13" s="10"/>
    </row>
    <row r="14" spans="1:4" ht="15.75" customHeight="1">
      <c r="A14" s="105" t="s">
        <v>11</v>
      </c>
      <c r="B14" s="105"/>
      <c r="C14" s="105"/>
      <c r="D14" s="105"/>
    </row>
    <row r="15" ht="15" customHeight="1" thickBot="1"/>
    <row r="16" spans="1:5" ht="18" customHeight="1">
      <c r="A16" s="13" t="s">
        <v>9</v>
      </c>
      <c r="B16" s="14"/>
      <c r="C16" s="92" t="s">
        <v>7</v>
      </c>
      <c r="D16" s="13" t="s">
        <v>9</v>
      </c>
      <c r="E16" s="14"/>
    </row>
    <row r="17" spans="1:5" ht="18" customHeight="1" thickBot="1">
      <c r="A17" s="15" t="s">
        <v>10</v>
      </c>
      <c r="B17" s="16"/>
      <c r="C17" s="92"/>
      <c r="D17" s="15" t="s">
        <v>10</v>
      </c>
      <c r="E17" s="16"/>
    </row>
    <row r="18" spans="1:10" ht="18" customHeight="1" thickBot="1">
      <c r="A18" s="15" t="s">
        <v>1</v>
      </c>
      <c r="B18" s="16"/>
      <c r="C18" s="92"/>
      <c r="D18" s="15" t="s">
        <v>1</v>
      </c>
      <c r="E18" s="16"/>
      <c r="G18" s="89" t="s">
        <v>48</v>
      </c>
      <c r="H18" s="90"/>
      <c r="I18" s="90"/>
      <c r="J18" s="91"/>
    </row>
    <row r="19" spans="1:10" ht="18" customHeight="1" thickBot="1">
      <c r="A19" s="15" t="s">
        <v>12</v>
      </c>
      <c r="B19" s="16"/>
      <c r="C19" s="92"/>
      <c r="D19" s="15" t="s">
        <v>12</v>
      </c>
      <c r="E19" s="16"/>
      <c r="G19" s="81" t="s">
        <v>37</v>
      </c>
      <c r="H19" s="82"/>
      <c r="I19" s="42" t="e">
        <f>E24*3.92/1000</f>
        <v>#VALUE!</v>
      </c>
      <c r="J19" s="43" t="s">
        <v>74</v>
      </c>
    </row>
    <row r="20" spans="1:10" ht="18" customHeight="1" thickBot="1">
      <c r="A20" s="15" t="s">
        <v>5</v>
      </c>
      <c r="B20" s="16"/>
      <c r="C20" s="92"/>
      <c r="D20" s="17" t="s">
        <v>6</v>
      </c>
      <c r="E20" s="16"/>
      <c r="G20" s="81" t="s">
        <v>38</v>
      </c>
      <c r="H20" s="82"/>
      <c r="I20" s="42" t="e">
        <f>E24*6.12/1000</f>
        <v>#VALUE!</v>
      </c>
      <c r="J20" s="44" t="s">
        <v>44</v>
      </c>
    </row>
    <row r="21" spans="1:10" ht="18" customHeight="1" thickBot="1">
      <c r="A21" s="15" t="s">
        <v>0</v>
      </c>
      <c r="B21" s="16"/>
      <c r="C21" s="92"/>
      <c r="D21" s="11" t="s">
        <v>0</v>
      </c>
      <c r="E21" s="18"/>
      <c r="G21" s="83" t="s">
        <v>43</v>
      </c>
      <c r="H21" s="84"/>
      <c r="I21" s="42" t="e">
        <f>E24*8.82/1000</f>
        <v>#VALUE!</v>
      </c>
      <c r="J21" s="44" t="s">
        <v>75</v>
      </c>
    </row>
    <row r="22" spans="1:10" ht="18" customHeight="1" thickBot="1">
      <c r="A22" s="17" t="s">
        <v>3</v>
      </c>
      <c r="B22" s="20"/>
      <c r="C22" s="92"/>
      <c r="D22" s="19" t="s">
        <v>3</v>
      </c>
      <c r="E22" s="20"/>
      <c r="G22" s="21"/>
      <c r="H22" s="1"/>
      <c r="I22" s="22"/>
      <c r="J22" s="22"/>
    </row>
    <row r="23" spans="1:10" ht="18" customHeight="1" thickBot="1">
      <c r="A23" s="2" t="s">
        <v>4</v>
      </c>
      <c r="B23" s="6">
        <f>IF(B20="","",ROUNDUP((B18*B21*PRODUCT(B16/60,SUM(B17,(B19/B20)))),3))</f>
      </c>
      <c r="C23" s="92"/>
      <c r="D23" s="2" t="s">
        <v>4</v>
      </c>
      <c r="E23" s="6">
        <f>IF(E20="","",ROUNDUP((E18*E21*PRODUCT(E16/60,SUM(E17,(E19/(E20/0.06))))),3))</f>
      </c>
      <c r="G23" s="85" t="s">
        <v>39</v>
      </c>
      <c r="H23" s="86"/>
      <c r="I23" s="35" t="e">
        <f>E24*3.05/1000</f>
        <v>#VALUE!</v>
      </c>
      <c r="J23" s="43" t="s">
        <v>76</v>
      </c>
    </row>
    <row r="24" spans="1:10" ht="18" customHeight="1" thickBot="1">
      <c r="A24" s="3" t="s">
        <v>2</v>
      </c>
      <c r="B24" s="7">
        <f>IF(B20="","",ROUNDUP((B22*((B19/1000)/(B20*0.06))*B21*B18),3))</f>
      </c>
      <c r="C24" s="92"/>
      <c r="D24" s="3" t="s">
        <v>2</v>
      </c>
      <c r="E24" s="7">
        <f>IF(E20="","",ROUNDUP((E22*((E19/1000)/E20)*E21*E18),3))</f>
      </c>
      <c r="F24" s="12"/>
      <c r="G24" s="83" t="s">
        <v>40</v>
      </c>
      <c r="H24" s="84"/>
      <c r="I24" s="62" t="e">
        <f>E24*5.2/1000</f>
        <v>#VALUE!</v>
      </c>
      <c r="J24" s="45" t="s">
        <v>69</v>
      </c>
    </row>
    <row r="25" spans="1:10" ht="18" customHeight="1" thickBot="1">
      <c r="A25" s="21"/>
      <c r="B25" s="22"/>
      <c r="C25" s="92"/>
      <c r="D25" s="21"/>
      <c r="E25" s="22"/>
      <c r="G25" s="21"/>
      <c r="H25" s="1"/>
      <c r="I25" s="22"/>
      <c r="J25" s="22"/>
    </row>
    <row r="26" spans="1:10" ht="18" customHeight="1" thickBot="1">
      <c r="A26" s="4" t="s">
        <v>29</v>
      </c>
      <c r="B26" s="8">
        <f>IF(B23="","",ROUNDUP(B23/11600,1))</f>
      </c>
      <c r="C26" s="92"/>
      <c r="D26" s="4" t="s">
        <v>29</v>
      </c>
      <c r="E26" s="63">
        <f>IF(E23="","",ROUNDUP(E23/11600,1))</f>
      </c>
      <c r="G26" s="85" t="s">
        <v>41</v>
      </c>
      <c r="H26" s="86"/>
      <c r="I26" s="34" t="e">
        <f>E24*3.92/1000</f>
        <v>#VALUE!</v>
      </c>
      <c r="J26" s="45" t="s">
        <v>74</v>
      </c>
    </row>
    <row r="27" spans="7:10" ht="18" customHeight="1" thickBot="1">
      <c r="G27" s="83" t="s">
        <v>42</v>
      </c>
      <c r="H27" s="84"/>
      <c r="I27" s="34" t="e">
        <f>E24*6.12/1000</f>
        <v>#VALUE!</v>
      </c>
      <c r="J27" s="45" t="s">
        <v>44</v>
      </c>
    </row>
    <row r="28" spans="1:4" ht="18" customHeight="1">
      <c r="A28" t="s">
        <v>8</v>
      </c>
      <c r="D28" t="s">
        <v>8</v>
      </c>
    </row>
    <row r="29" ht="18" customHeight="1" thickBot="1"/>
    <row r="30" spans="1:7" ht="15" customHeight="1" thickBot="1">
      <c r="A30" s="93" t="s">
        <v>50</v>
      </c>
      <c r="B30" s="94"/>
      <c r="D30" s="99" t="s">
        <v>53</v>
      </c>
      <c r="E30" s="100"/>
      <c r="F30" s="100"/>
      <c r="G30" s="101"/>
    </row>
    <row r="31" spans="1:4" ht="15.75" customHeight="1" thickBot="1">
      <c r="A31" s="29" t="s">
        <v>59</v>
      </c>
      <c r="B31" s="47" t="e">
        <f>B49*$E$23/1000</f>
        <v>#VALUE!</v>
      </c>
      <c r="D31" s="9"/>
    </row>
    <row r="32" spans="1:7" ht="13.5" thickBot="1">
      <c r="A32" s="30" t="s">
        <v>13</v>
      </c>
      <c r="B32" s="47" t="e">
        <f>B50*$E$23/1000</f>
        <v>#VALUE!</v>
      </c>
      <c r="D32" s="102" t="s">
        <v>55</v>
      </c>
      <c r="E32" s="103"/>
      <c r="F32" s="103"/>
      <c r="G32" s="104"/>
    </row>
    <row r="33" spans="1:2" ht="15" customHeight="1" thickBot="1">
      <c r="A33" s="30" t="s">
        <v>14</v>
      </c>
      <c r="B33" s="47" t="e">
        <f>B51*$E$23/1000</f>
        <v>#VALUE!</v>
      </c>
    </row>
    <row r="34" spans="1:10" ht="15" customHeight="1" thickBot="1">
      <c r="A34" s="31" t="s">
        <v>60</v>
      </c>
      <c r="B34" s="47" t="e">
        <f>B52*$E$23/1000</f>
        <v>#VALUE!</v>
      </c>
      <c r="G34" s="48"/>
      <c r="H34" s="48"/>
      <c r="I34" s="48"/>
      <c r="J34" s="48"/>
    </row>
    <row r="35" spans="1:2" ht="15" customHeight="1" thickBot="1">
      <c r="A35" s="23"/>
      <c r="B35" s="22"/>
    </row>
    <row r="36" spans="1:5" ht="13.5" thickBot="1">
      <c r="A36" s="87" t="s">
        <v>49</v>
      </c>
      <c r="B36" s="88"/>
      <c r="D36" s="93" t="s">
        <v>36</v>
      </c>
      <c r="E36" s="94"/>
    </row>
    <row r="37" spans="1:5" ht="13.5" thickBot="1">
      <c r="A37" s="29" t="s">
        <v>19</v>
      </c>
      <c r="B37" s="49" t="e">
        <f>B54*I19</f>
        <v>#VALUE!</v>
      </c>
      <c r="D37" s="32" t="s">
        <v>23</v>
      </c>
      <c r="E37" s="38" t="e">
        <f>ROUNDUP(I19/15,0)</f>
        <v>#VALUE!</v>
      </c>
    </row>
    <row r="38" spans="1:5" ht="13.5" thickBot="1">
      <c r="A38" s="30" t="s">
        <v>15</v>
      </c>
      <c r="B38" s="49" t="e">
        <f>B55*I20</f>
        <v>#VALUE!</v>
      </c>
      <c r="D38" s="27" t="s">
        <v>22</v>
      </c>
      <c r="E38" s="38" t="e">
        <f>ROUNDUP(I20/15,0)</f>
        <v>#VALUE!</v>
      </c>
    </row>
    <row r="39" spans="1:5" ht="13.5" thickBot="1">
      <c r="A39" s="31" t="s">
        <v>16</v>
      </c>
      <c r="B39" s="49" t="e">
        <f>B56*I21</f>
        <v>#VALUE!</v>
      </c>
      <c r="D39" s="28" t="s">
        <v>24</v>
      </c>
      <c r="E39" s="38" t="e">
        <f>ROUNDUP(I21/15,0)</f>
        <v>#VALUE!</v>
      </c>
    </row>
    <row r="40" spans="1:5" ht="13.5" thickBot="1">
      <c r="A40" s="21"/>
      <c r="B40" s="22"/>
      <c r="D40" s="21"/>
      <c r="E40" s="39"/>
    </row>
    <row r="41" spans="1:5" ht="13.5" thickBot="1">
      <c r="A41" s="29" t="s">
        <v>18</v>
      </c>
      <c r="B41" s="50" t="e">
        <f>B58*I23</f>
        <v>#VALUE!</v>
      </c>
      <c r="D41" s="26" t="s">
        <v>25</v>
      </c>
      <c r="E41" s="40" t="e">
        <f>ROUNDUP(I23/6,0)</f>
        <v>#VALUE!</v>
      </c>
    </row>
    <row r="42" spans="1:5" ht="13.5" thickBot="1">
      <c r="A42" s="31" t="s">
        <v>17</v>
      </c>
      <c r="B42" s="50" t="e">
        <f>B59*I24</f>
        <v>#VALUE!</v>
      </c>
      <c r="D42" s="28" t="s">
        <v>26</v>
      </c>
      <c r="E42" s="40" t="e">
        <f>ROUNDUP(I24/6,0)</f>
        <v>#VALUE!</v>
      </c>
    </row>
    <row r="43" spans="1:5" ht="13.5" thickBot="1">
      <c r="A43" s="21"/>
      <c r="B43" s="22"/>
      <c r="D43" s="21"/>
      <c r="E43" s="39"/>
    </row>
    <row r="44" spans="1:5" ht="13.5" thickBot="1">
      <c r="A44" s="29" t="s">
        <v>20</v>
      </c>
      <c r="B44" s="51" t="e">
        <f>B61*I26</f>
        <v>#VALUE!</v>
      </c>
      <c r="D44" s="26" t="s">
        <v>27</v>
      </c>
      <c r="E44" s="41" t="e">
        <f>ROUNDUP(I26/15,0)</f>
        <v>#VALUE!</v>
      </c>
    </row>
    <row r="45" spans="1:5" ht="13.5" thickBot="1">
      <c r="A45" s="31" t="s">
        <v>21</v>
      </c>
      <c r="B45" s="51" t="e">
        <f>B62*I27</f>
        <v>#VALUE!</v>
      </c>
      <c r="D45" s="28" t="s">
        <v>28</v>
      </c>
      <c r="E45" s="41" t="e">
        <f>ROUNDUP(I27/15,0)</f>
        <v>#VALUE!</v>
      </c>
    </row>
    <row r="47" ht="13.5" thickBot="1"/>
    <row r="48" spans="1:2" ht="13.5" thickBot="1">
      <c r="A48" s="89" t="s">
        <v>51</v>
      </c>
      <c r="B48" s="91"/>
    </row>
    <row r="49" spans="1:4" ht="13.5" thickBot="1">
      <c r="A49" s="25" t="s">
        <v>52</v>
      </c>
      <c r="B49" s="36"/>
      <c r="D49" s="78" t="s">
        <v>35</v>
      </c>
    </row>
    <row r="50" spans="1:4" ht="13.5" thickBot="1">
      <c r="A50" s="21" t="s">
        <v>47</v>
      </c>
      <c r="B50" s="52"/>
      <c r="D50" s="79"/>
    </row>
    <row r="51" spans="1:4" ht="13.5" thickBot="1">
      <c r="A51" s="21" t="s">
        <v>67</v>
      </c>
      <c r="B51" s="53"/>
      <c r="D51" s="80"/>
    </row>
    <row r="52" spans="1:4" ht="13.5" thickBot="1">
      <c r="A52" s="24" t="s">
        <v>58</v>
      </c>
      <c r="B52" s="54"/>
      <c r="D52" s="46"/>
    </row>
    <row r="53" ht="13.5" thickBot="1">
      <c r="D53" t="s">
        <v>56</v>
      </c>
    </row>
    <row r="54" spans="1:4" ht="13.5" thickBot="1">
      <c r="A54" s="26" t="s">
        <v>34</v>
      </c>
      <c r="B54" s="55"/>
      <c r="D54" t="s">
        <v>65</v>
      </c>
    </row>
    <row r="55" spans="1:4" ht="13.5" thickBot="1">
      <c r="A55" s="27" t="s">
        <v>45</v>
      </c>
      <c r="B55" s="37"/>
      <c r="D55" t="s">
        <v>57</v>
      </c>
    </row>
    <row r="56" spans="1:2" ht="13.5" thickBot="1">
      <c r="A56" s="28" t="s">
        <v>46</v>
      </c>
      <c r="B56" s="55"/>
    </row>
    <row r="57" spans="1:2" ht="13.5" thickBot="1">
      <c r="A57" s="21"/>
      <c r="B57" s="22"/>
    </row>
    <row r="58" spans="1:2" ht="13.5" thickBot="1">
      <c r="A58" s="26" t="s">
        <v>30</v>
      </c>
      <c r="B58" s="56"/>
    </row>
    <row r="59" spans="1:2" ht="13.5" thickBot="1">
      <c r="A59" s="28" t="s">
        <v>31</v>
      </c>
      <c r="B59" s="57"/>
    </row>
    <row r="60" spans="1:2" ht="13.5" thickBot="1">
      <c r="A60" s="21"/>
      <c r="B60" s="22"/>
    </row>
    <row r="61" spans="1:4" ht="13.5" thickBot="1">
      <c r="A61" s="26" t="s">
        <v>32</v>
      </c>
      <c r="B61" s="58"/>
      <c r="D61" t="s">
        <v>68</v>
      </c>
    </row>
    <row r="62" spans="1:2" ht="13.5" thickBot="1">
      <c r="A62" s="28" t="s">
        <v>33</v>
      </c>
      <c r="B62" s="59"/>
    </row>
    <row r="63" ht="13.5" thickBot="1"/>
    <row r="64" spans="1:2" ht="13.5" thickBot="1">
      <c r="A64" s="33" t="s">
        <v>54</v>
      </c>
      <c r="B64" s="61"/>
    </row>
  </sheetData>
  <sheetProtection password="EF36" sheet="1" objects="1" scenarios="1"/>
  <mergeCells count="25">
    <mergeCell ref="D12:F12"/>
    <mergeCell ref="H11:J11"/>
    <mergeCell ref="D30:G30"/>
    <mergeCell ref="D32:G32"/>
    <mergeCell ref="A14:D14"/>
    <mergeCell ref="A30:B30"/>
    <mergeCell ref="G18:J18"/>
    <mergeCell ref="A48:B48"/>
    <mergeCell ref="C16:C26"/>
    <mergeCell ref="G27:H27"/>
    <mergeCell ref="D36:E36"/>
    <mergeCell ref="A11:B11"/>
    <mergeCell ref="D11:F11"/>
    <mergeCell ref="D49:D51"/>
    <mergeCell ref="G19:H19"/>
    <mergeCell ref="G20:H20"/>
    <mergeCell ref="G21:H21"/>
    <mergeCell ref="G23:H23"/>
    <mergeCell ref="G24:H24"/>
    <mergeCell ref="G26:H26"/>
    <mergeCell ref="A36:B36"/>
    <mergeCell ref="A6:F6"/>
    <mergeCell ref="A7:I7"/>
    <mergeCell ref="A8:E8"/>
    <mergeCell ref="A3:J3"/>
  </mergeCells>
  <printOptions/>
  <pageMargins left="0.78" right="0.1968503937007874" top="0.984251968503937" bottom="0.984251968503937" header="0.5118110236220472" footer="0.5118110236220472"/>
  <pageSetup fitToHeight="1" fitToWidth="1" horizontalDpi="300" verticalDpi="3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PCI MEUDON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</dc:creator>
  <cp:keywords/>
  <dc:description/>
  <cp:lastModifiedBy>Dominique DUSEVEL</cp:lastModifiedBy>
  <cp:lastPrinted>2006-01-27T14:59:04Z</cp:lastPrinted>
  <dcterms:created xsi:type="dcterms:W3CDTF">2001-10-25T10:52:01Z</dcterms:created>
  <dcterms:modified xsi:type="dcterms:W3CDTF">2006-01-30T17:41:50Z</dcterms:modified>
  <cp:category/>
  <cp:version/>
  <cp:contentType/>
  <cp:contentStatus/>
</cp:coreProperties>
</file>